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000" windowHeight="6720" activeTab="0"/>
  </bookViews>
  <sheets>
    <sheet name="Feuil1" sheetId="1" r:id="rId1"/>
    <sheet name="Feuil1 (2)" sheetId="2" r:id="rId2"/>
    <sheet name="Feuil1 (3)" sheetId="3" r:id="rId3"/>
    <sheet name="Feuil1 (4)" sheetId="4" r:id="rId4"/>
    <sheet name="Feuil2" sheetId="5" r:id="rId5"/>
    <sheet name="Feuil3" sheetId="6" r:id="rId6"/>
  </sheets>
  <definedNames>
    <definedName name="AMORT" localSheetId="1">'Feuil1 (2)'!$D$12:$D$23</definedName>
    <definedName name="AMORT" localSheetId="2">'Feuil1 (3)'!$D$12:$D$23</definedName>
    <definedName name="AMORT" localSheetId="3">'Feuil1 (4)'!$D$12:$D$23</definedName>
    <definedName name="AMORT">'Feuil1'!$D$12:$D$23</definedName>
    <definedName name="ANNEE" localSheetId="1">'Feuil1 (2)'!$A$12:$A$23</definedName>
    <definedName name="ANNEE" localSheetId="2">'Feuil1 (3)'!$A$12:$A$23</definedName>
    <definedName name="ANNEE" localSheetId="3">'Feuil1 (4)'!$A$12:$A$23</definedName>
    <definedName name="ANNEE">'Feuil1'!$A$12:$A$23</definedName>
    <definedName name="COEF" localSheetId="1">'Feuil1 (2)'!$E$7</definedName>
    <definedName name="COEF" localSheetId="2">'Feuil1 (3)'!$E$7</definedName>
    <definedName name="COEF" localSheetId="3">'Feuil1 (4)'!$E$7</definedName>
    <definedName name="COEF">'Feuil1'!$E$7</definedName>
    <definedName name="CUMAMORT" localSheetId="1">'Feuil1 (2)'!$E$12:$E$23</definedName>
    <definedName name="CUMAMORT" localSheetId="2">'Feuil1 (3)'!$E$12:$E$23</definedName>
    <definedName name="CUMAMORT" localSheetId="3">'Feuil1 (4)'!$E$12:$E$23</definedName>
    <definedName name="CUMAMORT">'Feuil1'!$E$12:$E$23</definedName>
    <definedName name="DATE" localSheetId="1">'Feuil1 (2)'!$B$6</definedName>
    <definedName name="DATE" localSheetId="2">'Feuil1 (3)'!$B$6</definedName>
    <definedName name="DATE" localSheetId="3">'Feuil1 (4)'!$B$6</definedName>
    <definedName name="DATE">'Feuil1'!$B$6</definedName>
    <definedName name="DUREE" localSheetId="1">'Feuil1 (2)'!$E$4</definedName>
    <definedName name="DUREE" localSheetId="2">'Feuil1 (3)'!$E$4</definedName>
    <definedName name="DUREE" localSheetId="3">'Feuil1 (4)'!$E$4</definedName>
    <definedName name="DUREE">'Feuil1'!$E$4</definedName>
    <definedName name="MONTANT" localSheetId="1">'Feuil1 (2)'!$E$5</definedName>
    <definedName name="MONTANT" localSheetId="2">'Feuil1 (3)'!$E$5</definedName>
    <definedName name="MONTANT" localSheetId="3">'Feuil1 (4)'!$E$5</definedName>
    <definedName name="MONTANT">'Feuil1'!$E$5</definedName>
    <definedName name="NBRA" localSheetId="1">'Feuil1 (2)'!$B$12:$B$23</definedName>
    <definedName name="NBRA" localSheetId="2">'Feuil1 (3)'!$B$12:$B$23</definedName>
    <definedName name="NBRA" localSheetId="3">'Feuil1 (4)'!$B$12:$B$23</definedName>
    <definedName name="NBRA">'Feuil1'!$B$12:$B$23</definedName>
    <definedName name="NBRLIN" localSheetId="1">'Feuil1 (2)'!$E$9</definedName>
    <definedName name="NBRLIN" localSheetId="2">'Feuil1 (3)'!$E$9</definedName>
    <definedName name="NBRLIN" localSheetId="3">'Feuil1 (4)'!$E$9</definedName>
    <definedName name="NBRLIN">'Feuil1'!$E$9</definedName>
    <definedName name="TAUXDEG" localSheetId="1">'Feuil1 (2)'!$E$8</definedName>
    <definedName name="TAUXDEG" localSheetId="2">'Feuil1 (3)'!$E$8</definedName>
    <definedName name="TAUXDEG" localSheetId="3">'Feuil1 (4)'!$E$8</definedName>
    <definedName name="TAUXDEG">'Feuil1'!$E$8</definedName>
    <definedName name="TAUXLIN" localSheetId="1">'Feuil1 (2)'!$E$6</definedName>
    <definedName name="TAUXLIN" localSheetId="2">'Feuil1 (3)'!$E$6</definedName>
    <definedName name="TAUXLIN" localSheetId="3">'Feuil1 (4)'!$E$6</definedName>
    <definedName name="TAUXLIN">'Feuil1'!$E$6</definedName>
    <definedName name="VNCD" localSheetId="1">'Feuil1 (2)'!$C$12:$C$23</definedName>
    <definedName name="VNCD" localSheetId="2">'Feuil1 (3)'!$C$12:$C$23</definedName>
    <definedName name="VNCD" localSheetId="3">'Feuil1 (4)'!$C$12:$C$23</definedName>
    <definedName name="VNCD">'Feuil1'!$C$12:$C$23</definedName>
    <definedName name="VNCF" localSheetId="1">'Feuil1 (2)'!$F$12:$F$23</definedName>
    <definedName name="VNCF" localSheetId="2">'Feuil1 (3)'!$F$12:$F$23</definedName>
    <definedName name="VNCF" localSheetId="3">'Feuil1 (4)'!$F$12:$F$23</definedName>
    <definedName name="VNCF">'Feuil1'!$F$12:$F$23</definedName>
  </definedNames>
  <calcPr fullCalcOnLoad="1"/>
</workbook>
</file>

<file path=xl/sharedStrings.xml><?xml version="1.0" encoding="utf-8"?>
<sst xmlns="http://schemas.openxmlformats.org/spreadsheetml/2006/main" count="64" uniqueCount="19">
  <si>
    <t>TABLEAU D'AMORTISSEMENT DEGRESSIF</t>
  </si>
  <si>
    <t>Nature du bien :</t>
  </si>
  <si>
    <t>Date d'achat :</t>
  </si>
  <si>
    <t>Durée :</t>
  </si>
  <si>
    <t>Montant :</t>
  </si>
  <si>
    <t>Taux linéaire :</t>
  </si>
  <si>
    <t>Coefficient :</t>
  </si>
  <si>
    <t>Taux dégressif :</t>
  </si>
  <si>
    <t>Nombre d'année en linéaire :</t>
  </si>
  <si>
    <t>Année</t>
  </si>
  <si>
    <t>Nombre d'années restantes</t>
  </si>
  <si>
    <t>VNC Début</t>
  </si>
  <si>
    <t>Amortissement</t>
  </si>
  <si>
    <t>Cumul amortissement</t>
  </si>
  <si>
    <t>VNC Fin</t>
  </si>
  <si>
    <t>Ordinateur</t>
  </si>
  <si>
    <t>Machine</t>
  </si>
  <si>
    <t>Bureau</t>
  </si>
  <si>
    <t>Armoire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</si>
</sst>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0\ _F_-;\-* #,##0.000\ _F_-;_-* &quot;-&quot;??\ _F_-;_-@_-"/>
    <numFmt numFmtId="173" formatCode="_-* #,##0.0000\ _F_-;\-* #,##0.0000\ _F_-;_-* &quot;-&quot;??\ _F_-;_-@_-"/>
    <numFmt numFmtId="174" formatCode="_-* #,##0.0\ _F_-;\-* #,##0.0\ _F_-;_-* &quot;-&quot;??\ _F_-;_-@_-"/>
    <numFmt numFmtId="175" formatCode="_-* #,##0\ _F_-;\-* #,##0\ _F_-;_-* &quot;-&quot;??\ _F_-;_-@_-"/>
    <numFmt numFmtId="176" formatCode="&quot;Vrai&quot;;&quot;Vrai&quot;;&quot;Faux&quot;"/>
    <numFmt numFmtId="177" formatCode="&quot;Actif&quot;;&quot;Actif&quot;;&quot;Inactif&quot;"/>
    <numFmt numFmtId="178" formatCode="0.0%"/>
    <numFmt numFmtId="179" formatCode="#,##0.00\ &quot;F&quot;"/>
    <numFmt numFmtId="180" formatCode="_-* #,##0.00\ [$€-1]_-;\-* #,##0.00\ [$€-1]_-;_-* &quot;-&quot;??\ [$€-1]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171" fontId="0" fillId="0" borderId="1" xfId="18" applyBorder="1" applyAlignment="1">
      <alignment/>
    </xf>
    <xf numFmtId="171" fontId="0" fillId="0" borderId="2" xfId="18" applyBorder="1" applyAlignment="1">
      <alignment/>
    </xf>
    <xf numFmtId="171" fontId="0" fillId="0" borderId="3" xfId="18" applyBorder="1" applyAlignment="1">
      <alignment/>
    </xf>
    <xf numFmtId="171" fontId="0" fillId="0" borderId="4" xfId="18" applyBorder="1" applyAlignment="1">
      <alignment/>
    </xf>
    <xf numFmtId="171" fontId="0" fillId="0" borderId="5" xfId="18" applyBorder="1" applyAlignment="1">
      <alignment/>
    </xf>
    <xf numFmtId="171" fontId="0" fillId="0" borderId="6" xfId="18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5" fontId="0" fillId="0" borderId="5" xfId="18" applyNumberFormat="1" applyBorder="1" applyAlignment="1">
      <alignment horizontal="center"/>
    </xf>
    <xf numFmtId="175" fontId="0" fillId="0" borderId="1" xfId="18" applyNumberFormat="1" applyBorder="1" applyAlignment="1">
      <alignment horizontal="center"/>
    </xf>
    <xf numFmtId="175" fontId="0" fillId="0" borderId="10" xfId="18" applyNumberFormat="1" applyBorder="1" applyAlignment="1">
      <alignment horizontal="center"/>
    </xf>
    <xf numFmtId="175" fontId="0" fillId="0" borderId="11" xfId="18" applyNumberFormat="1" applyBorder="1" applyAlignment="1">
      <alignment horizontal="center"/>
    </xf>
    <xf numFmtId="175" fontId="0" fillId="0" borderId="12" xfId="18" applyNumberFormat="1" applyBorder="1" applyAlignment="1">
      <alignment horizontal="center"/>
    </xf>
    <xf numFmtId="175" fontId="0" fillId="0" borderId="3" xfId="18" applyNumberFormat="1" applyBorder="1" applyAlignment="1">
      <alignment horizontal="center"/>
    </xf>
    <xf numFmtId="175" fontId="0" fillId="0" borderId="10" xfId="18" applyNumberFormat="1" applyBorder="1" applyAlignment="1">
      <alignment horizontal="center"/>
    </xf>
    <xf numFmtId="175" fontId="0" fillId="0" borderId="5" xfId="18" applyNumberFormat="1" applyBorder="1" applyAlignment="1">
      <alignment horizontal="center"/>
    </xf>
    <xf numFmtId="171" fontId="0" fillId="0" borderId="5" xfId="18" applyBorder="1" applyAlignment="1">
      <alignment/>
    </xf>
    <xf numFmtId="171" fontId="0" fillId="0" borderId="6" xfId="18" applyBorder="1" applyAlignment="1">
      <alignment/>
    </xf>
    <xf numFmtId="175" fontId="0" fillId="0" borderId="11" xfId="18" applyNumberFormat="1" applyBorder="1" applyAlignment="1">
      <alignment horizontal="center"/>
    </xf>
    <xf numFmtId="175" fontId="0" fillId="0" borderId="1" xfId="18" applyNumberFormat="1" applyBorder="1" applyAlignment="1">
      <alignment horizontal="center"/>
    </xf>
    <xf numFmtId="171" fontId="0" fillId="0" borderId="1" xfId="18" applyBorder="1" applyAlignment="1">
      <alignment/>
    </xf>
    <xf numFmtId="171" fontId="0" fillId="0" borderId="2" xfId="18" applyBorder="1" applyAlignment="1">
      <alignment/>
    </xf>
    <xf numFmtId="175" fontId="0" fillId="0" borderId="12" xfId="18" applyNumberFormat="1" applyBorder="1" applyAlignment="1">
      <alignment horizontal="center"/>
    </xf>
    <xf numFmtId="175" fontId="0" fillId="0" borderId="3" xfId="18" applyNumberFormat="1" applyBorder="1" applyAlignment="1">
      <alignment horizontal="center"/>
    </xf>
    <xf numFmtId="171" fontId="0" fillId="0" borderId="3" xfId="18" applyBorder="1" applyAlignment="1">
      <alignment/>
    </xf>
    <xf numFmtId="171" fontId="0" fillId="0" borderId="4" xfId="18" applyBorder="1" applyAlignment="1">
      <alignment/>
    </xf>
    <xf numFmtId="180" fontId="0" fillId="0" borderId="0" xfId="15" applyAlignment="1">
      <alignment horizontal="left"/>
    </xf>
    <xf numFmtId="180" fontId="0" fillId="0" borderId="0" xfId="15" applyAlignment="1">
      <alignment/>
    </xf>
    <xf numFmtId="0" fontId="0" fillId="0" borderId="0" xfId="0" applyAlignment="1">
      <alignment horizontal="right"/>
    </xf>
    <xf numFmtId="10" fontId="0" fillId="0" borderId="0" xfId="22" applyNumberFormat="1" applyAlignment="1">
      <alignment horizontal="right"/>
    </xf>
    <xf numFmtId="0" fontId="0" fillId="0" borderId="0" xfId="0" applyAlignment="1">
      <alignment/>
    </xf>
    <xf numFmtId="180" fontId="0" fillId="0" borderId="0" xfId="15" applyAlignment="1">
      <alignment horizontal="left"/>
    </xf>
    <xf numFmtId="10" fontId="0" fillId="0" borderId="0" xfId="22" applyNumberForma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:F1"/>
    </sheetView>
  </sheetViews>
  <sheetFormatPr defaultColWidth="11.421875" defaultRowHeight="12.75"/>
  <cols>
    <col min="1" max="5" width="15.7109375" style="0" customWidth="1"/>
    <col min="6" max="6" width="13.140625" style="0" bestFit="1" customWidth="1"/>
  </cols>
  <sheetData>
    <row r="1" spans="1:6" ht="18">
      <c r="A1" s="41" t="s">
        <v>0</v>
      </c>
      <c r="B1" s="41"/>
      <c r="C1" s="41"/>
      <c r="D1" s="41"/>
      <c r="E1" s="41"/>
      <c r="F1" s="41"/>
    </row>
    <row r="2" spans="1:6" ht="18">
      <c r="A2" s="14"/>
      <c r="B2" s="14"/>
      <c r="C2" s="14"/>
      <c r="D2" s="14"/>
      <c r="E2" s="14"/>
      <c r="F2" s="14"/>
    </row>
    <row r="4" spans="1:5" ht="12.75">
      <c r="A4" s="4" t="s">
        <v>1</v>
      </c>
      <c r="B4" t="s">
        <v>15</v>
      </c>
      <c r="C4" s="40" t="s">
        <v>3</v>
      </c>
      <c r="D4" s="40"/>
      <c r="E4" s="35">
        <v>5</v>
      </c>
    </row>
    <row r="5" spans="3:5" ht="12.75">
      <c r="C5" s="40" t="s">
        <v>4</v>
      </c>
      <c r="D5" s="40"/>
      <c r="E5" s="38">
        <v>1500</v>
      </c>
    </row>
    <row r="6" spans="1:5" ht="12.75">
      <c r="A6" s="4" t="s">
        <v>2</v>
      </c>
      <c r="B6" s="3">
        <v>36161</v>
      </c>
      <c r="C6" s="40" t="s">
        <v>5</v>
      </c>
      <c r="D6" s="40"/>
      <c r="E6" s="39">
        <f>1/DUREE</f>
        <v>0.2</v>
      </c>
    </row>
    <row r="7" spans="3:5" ht="12.75">
      <c r="C7" s="40" t="s">
        <v>6</v>
      </c>
      <c r="D7" s="40"/>
      <c r="E7" s="37">
        <f>IF(DUREE&gt;6,2.5,IF(OR(DUREE=3,DUREE=4),1.5,2))</f>
        <v>2</v>
      </c>
    </row>
    <row r="8" spans="3:5" ht="12.75">
      <c r="C8" s="40" t="s">
        <v>7</v>
      </c>
      <c r="D8" s="40"/>
      <c r="E8" s="39">
        <f>TAUXLIN*COEF</f>
        <v>0.4</v>
      </c>
    </row>
    <row r="9" spans="3:5" ht="12.75">
      <c r="C9" s="40" t="s">
        <v>8</v>
      </c>
      <c r="D9" s="40"/>
      <c r="E9" s="37">
        <f>INT(1/TAUXDEG)</f>
        <v>2</v>
      </c>
    </row>
    <row r="10" ht="13.5" thickBot="1"/>
    <row r="11" spans="1:6" s="2" customFormat="1" ht="39" thickBot="1">
      <c r="A11" s="11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3" t="s">
        <v>14</v>
      </c>
    </row>
    <row r="12" spans="1:6" ht="12.75">
      <c r="A12" s="17">
        <f>YEAR(DATE)</f>
        <v>1999</v>
      </c>
      <c r="B12" s="15">
        <f>DUREE</f>
        <v>5</v>
      </c>
      <c r="C12" s="9">
        <f>MONTANT</f>
        <v>1500</v>
      </c>
      <c r="D12" s="9">
        <f>VNCD*TAUXDEG*(13-MONTH(DATE))/12</f>
        <v>600</v>
      </c>
      <c r="E12" s="9">
        <f>AMORT</f>
        <v>600</v>
      </c>
      <c r="F12" s="10">
        <f>VNCD-AMORT</f>
        <v>900</v>
      </c>
    </row>
    <row r="13" spans="1:6" ht="12.75">
      <c r="A13" s="18">
        <f>IF(NBRA&gt;0,A12+1,0)</f>
        <v>2000</v>
      </c>
      <c r="B13" s="16">
        <f>IF(OR(E12=MONTANT,E12=0),0,B12-1)</f>
        <v>4</v>
      </c>
      <c r="C13" s="5">
        <f>IF(NBRA&gt;0,F12,0)</f>
        <v>900</v>
      </c>
      <c r="D13" s="5">
        <f>IF(NBRA&gt;0,IF(NBRA=NBRLIN,VNCD/NBRA,IF(NBRA&gt;NBRLIN,VNCD*TAUXDEG,D12)),0)</f>
        <v>360</v>
      </c>
      <c r="E13" s="5">
        <f>IF(NBRA&gt;0,E12+D13,0)</f>
        <v>960</v>
      </c>
      <c r="F13" s="6">
        <f>IF(NBRA&gt;0,F12-D13,0)</f>
        <v>540</v>
      </c>
    </row>
    <row r="14" spans="1:6" ht="12.75">
      <c r="A14" s="18">
        <f aca="true" t="shared" si="0" ref="A14:A21">IF(NBRA&gt;0,A13+1,0)</f>
        <v>2001</v>
      </c>
      <c r="B14" s="16">
        <f aca="true" t="shared" si="1" ref="B14:B21">IF(OR(E13=MONTANT,E13=0),0,B13-1)</f>
        <v>3</v>
      </c>
      <c r="C14" s="5">
        <f aca="true" t="shared" si="2" ref="C14:C21">IF(NBRA&gt;0,F13,0)</f>
        <v>540</v>
      </c>
      <c r="D14" s="5">
        <f aca="true" t="shared" si="3" ref="D14:D21">IF(NBRA&gt;0,IF(NBRA=NBRLIN,VNCD/NBRA,IF(NBRA&gt;NBRLIN,VNCD*TAUXDEG,D13)),0)</f>
        <v>216</v>
      </c>
      <c r="E14" s="5">
        <f aca="true" t="shared" si="4" ref="E14:E21">IF(NBRA&gt;0,E13+D14,0)</f>
        <v>1176</v>
      </c>
      <c r="F14" s="6">
        <f aca="true" t="shared" si="5" ref="F14:F21">IF(NBRA&gt;0,F13-D14,0)</f>
        <v>324</v>
      </c>
    </row>
    <row r="15" spans="1:6" ht="12.75">
      <c r="A15" s="18">
        <f t="shared" si="0"/>
        <v>2002</v>
      </c>
      <c r="B15" s="16">
        <f t="shared" si="1"/>
        <v>2</v>
      </c>
      <c r="C15" s="5">
        <f t="shared" si="2"/>
        <v>324</v>
      </c>
      <c r="D15" s="5">
        <f t="shared" si="3"/>
        <v>162</v>
      </c>
      <c r="E15" s="5">
        <f t="shared" si="4"/>
        <v>1338</v>
      </c>
      <c r="F15" s="6">
        <f t="shared" si="5"/>
        <v>162</v>
      </c>
    </row>
    <row r="16" spans="1:6" ht="12.75">
      <c r="A16" s="18">
        <f t="shared" si="0"/>
        <v>2003</v>
      </c>
      <c r="B16" s="16">
        <f t="shared" si="1"/>
        <v>1</v>
      </c>
      <c r="C16" s="5">
        <f t="shared" si="2"/>
        <v>162</v>
      </c>
      <c r="D16" s="5">
        <f t="shared" si="3"/>
        <v>162</v>
      </c>
      <c r="E16" s="5">
        <f t="shared" si="4"/>
        <v>1500</v>
      </c>
      <c r="F16" s="6">
        <f t="shared" si="5"/>
        <v>0</v>
      </c>
    </row>
    <row r="17" spans="1:6" ht="12.75">
      <c r="A17" s="18">
        <f t="shared" si="0"/>
        <v>0</v>
      </c>
      <c r="B17" s="16">
        <f t="shared" si="1"/>
        <v>0</v>
      </c>
      <c r="C17" s="5">
        <f t="shared" si="2"/>
        <v>0</v>
      </c>
      <c r="D17" s="5">
        <f t="shared" si="3"/>
        <v>0</v>
      </c>
      <c r="E17" s="5">
        <f t="shared" si="4"/>
        <v>0</v>
      </c>
      <c r="F17" s="6">
        <f t="shared" si="5"/>
        <v>0</v>
      </c>
    </row>
    <row r="18" spans="1:6" ht="12.75">
      <c r="A18" s="18">
        <f t="shared" si="0"/>
        <v>0</v>
      </c>
      <c r="B18" s="16">
        <f t="shared" si="1"/>
        <v>0</v>
      </c>
      <c r="C18" s="5">
        <f t="shared" si="2"/>
        <v>0</v>
      </c>
      <c r="D18" s="5">
        <f t="shared" si="3"/>
        <v>0</v>
      </c>
      <c r="E18" s="5">
        <f t="shared" si="4"/>
        <v>0</v>
      </c>
      <c r="F18" s="6">
        <f t="shared" si="5"/>
        <v>0</v>
      </c>
    </row>
    <row r="19" spans="1:6" ht="12.75">
      <c r="A19" s="18">
        <f t="shared" si="0"/>
        <v>0</v>
      </c>
      <c r="B19" s="16">
        <f t="shared" si="1"/>
        <v>0</v>
      </c>
      <c r="C19" s="5">
        <f t="shared" si="2"/>
        <v>0</v>
      </c>
      <c r="D19" s="5">
        <f t="shared" si="3"/>
        <v>0</v>
      </c>
      <c r="E19" s="5">
        <f t="shared" si="4"/>
        <v>0</v>
      </c>
      <c r="F19" s="6">
        <f t="shared" si="5"/>
        <v>0</v>
      </c>
    </row>
    <row r="20" spans="1:6" ht="12.75">
      <c r="A20" s="18">
        <f t="shared" si="0"/>
        <v>0</v>
      </c>
      <c r="B20" s="16">
        <f t="shared" si="1"/>
        <v>0</v>
      </c>
      <c r="C20" s="5">
        <f t="shared" si="2"/>
        <v>0</v>
      </c>
      <c r="D20" s="5">
        <f t="shared" si="3"/>
        <v>0</v>
      </c>
      <c r="E20" s="5">
        <f t="shared" si="4"/>
        <v>0</v>
      </c>
      <c r="F20" s="6">
        <f t="shared" si="5"/>
        <v>0</v>
      </c>
    </row>
    <row r="21" spans="1:6" ht="13.5" thickBot="1">
      <c r="A21" s="19">
        <f t="shared" si="0"/>
        <v>0</v>
      </c>
      <c r="B21" s="20">
        <f t="shared" si="1"/>
        <v>0</v>
      </c>
      <c r="C21" s="7">
        <f t="shared" si="2"/>
        <v>0</v>
      </c>
      <c r="D21" s="7">
        <f t="shared" si="3"/>
        <v>0</v>
      </c>
      <c r="E21" s="7">
        <f t="shared" si="4"/>
        <v>0</v>
      </c>
      <c r="F21" s="8">
        <f t="shared" si="5"/>
        <v>0</v>
      </c>
    </row>
    <row r="22" spans="1:2" ht="12.75">
      <c r="A22" s="1"/>
      <c r="B22" s="1"/>
    </row>
    <row r="23" spans="1:2" ht="12.75">
      <c r="A23" s="1"/>
      <c r="B23" s="1"/>
    </row>
    <row r="24" ht="12.75">
      <c r="B24" s="1"/>
    </row>
    <row r="25" ht="12.75">
      <c r="B25" s="1">
        <f>IF(OR(A24=0,A24=""),"",B24-1)</f>
      </c>
    </row>
  </sheetData>
  <mergeCells count="7">
    <mergeCell ref="C8:D8"/>
    <mergeCell ref="C9:D9"/>
    <mergeCell ref="A1:F1"/>
    <mergeCell ref="C4:D4"/>
    <mergeCell ref="C5:D5"/>
    <mergeCell ref="C6:D6"/>
    <mergeCell ref="C7:D7"/>
  </mergeCells>
  <printOptions horizontalCentered="1"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E4" sqref="E4"/>
    </sheetView>
  </sheetViews>
  <sheetFormatPr defaultColWidth="11.421875" defaultRowHeight="12.75"/>
  <cols>
    <col min="1" max="5" width="15.7109375" style="0" customWidth="1"/>
    <col min="6" max="6" width="13.140625" style="0" bestFit="1" customWidth="1"/>
  </cols>
  <sheetData>
    <row r="1" spans="1:6" ht="18">
      <c r="A1" s="41" t="s">
        <v>0</v>
      </c>
      <c r="B1" s="41"/>
      <c r="C1" s="41"/>
      <c r="D1" s="41"/>
      <c r="E1" s="41"/>
      <c r="F1" s="41"/>
    </row>
    <row r="2" spans="1:6" ht="18">
      <c r="A2" s="14"/>
      <c r="B2" s="14"/>
      <c r="C2" s="14"/>
      <c r="D2" s="14"/>
      <c r="E2" s="14"/>
      <c r="F2" s="14"/>
    </row>
    <row r="4" spans="1:5" ht="12.75">
      <c r="A4" s="4" t="s">
        <v>1</v>
      </c>
      <c r="B4" t="s">
        <v>16</v>
      </c>
      <c r="C4" s="40" t="s">
        <v>3</v>
      </c>
      <c r="D4" s="40"/>
      <c r="E4" s="35">
        <v>10</v>
      </c>
    </row>
    <row r="5" spans="3:5" ht="12.75">
      <c r="C5" s="40" t="s">
        <v>4</v>
      </c>
      <c r="D5" s="40"/>
      <c r="E5" s="33">
        <v>20000</v>
      </c>
    </row>
    <row r="6" spans="1:5" ht="12.75">
      <c r="A6" s="4" t="s">
        <v>2</v>
      </c>
      <c r="B6" s="3">
        <v>34425</v>
      </c>
      <c r="C6" s="40" t="s">
        <v>5</v>
      </c>
      <c r="D6" s="40"/>
      <c r="E6" s="36">
        <f>1/DUREE</f>
        <v>0.1</v>
      </c>
    </row>
    <row r="7" spans="3:5" ht="12.75">
      <c r="C7" s="40" t="s">
        <v>6</v>
      </c>
      <c r="D7" s="40"/>
      <c r="E7" s="37">
        <f>IF(DUREE&gt;6,2.5,IF(OR(DUREE=3,DUREE=4),1.5,2))</f>
        <v>2.5</v>
      </c>
    </row>
    <row r="8" spans="3:5" ht="12.75">
      <c r="C8" s="40" t="s">
        <v>7</v>
      </c>
      <c r="D8" s="40"/>
      <c r="E8" s="36">
        <f>TAUXLIN*COEF</f>
        <v>0.25</v>
      </c>
    </row>
    <row r="9" spans="3:5" ht="12.75">
      <c r="C9" s="40" t="s">
        <v>8</v>
      </c>
      <c r="D9" s="40"/>
      <c r="E9" s="37">
        <f>INT(1/TAUXDEG)</f>
        <v>4</v>
      </c>
    </row>
    <row r="10" ht="13.5" thickBot="1"/>
    <row r="11" spans="1:6" s="2" customFormat="1" ht="39" thickBot="1">
      <c r="A11" s="11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3" t="s">
        <v>14</v>
      </c>
    </row>
    <row r="12" spans="1:6" ht="12.75">
      <c r="A12" s="21">
        <f>YEAR(DATE)</f>
        <v>1994</v>
      </c>
      <c r="B12" s="22">
        <f>DUREE</f>
        <v>10</v>
      </c>
      <c r="C12" s="23">
        <f>MONTANT</f>
        <v>20000</v>
      </c>
      <c r="D12" s="23">
        <f>VNCD*TAUXDEG*(13-MONTH(DATE))/12</f>
        <v>3750</v>
      </c>
      <c r="E12" s="23">
        <f>AMORT</f>
        <v>3750</v>
      </c>
      <c r="F12" s="24">
        <f>VNCD-AMORT</f>
        <v>16250</v>
      </c>
    </row>
    <row r="13" spans="1:6" ht="12.75">
      <c r="A13" s="25">
        <f aca="true" t="shared" si="0" ref="A13:A21">IF(NBRA&gt;0,A12+1,0)</f>
        <v>1995</v>
      </c>
      <c r="B13" s="26">
        <f aca="true" t="shared" si="1" ref="B13:B21">IF(OR(E12=MONTANT,E12=0),0,B12-1)</f>
        <v>9</v>
      </c>
      <c r="C13" s="27">
        <f aca="true" t="shared" si="2" ref="C13:C21">IF(NBRA&gt;0,F12,0)</f>
        <v>16250</v>
      </c>
      <c r="D13" s="27">
        <f aca="true" t="shared" si="3" ref="D13:D21">IF(NBRA&gt;0,IF(NBRA=NBRLIN,VNCD/NBRA,IF(NBRA&gt;NBRLIN,VNCD*TAUXDEG,D12)),0)</f>
        <v>4062.5</v>
      </c>
      <c r="E13" s="27">
        <f aca="true" t="shared" si="4" ref="E13:E21">IF(NBRA&gt;0,E12+D13,0)</f>
        <v>7812.5</v>
      </c>
      <c r="F13" s="28">
        <f aca="true" t="shared" si="5" ref="F13:F21">IF(NBRA&gt;0,F12-D13,0)</f>
        <v>12187.5</v>
      </c>
    </row>
    <row r="14" spans="1:6" ht="12.75">
      <c r="A14" s="25">
        <f t="shared" si="0"/>
        <v>1996</v>
      </c>
      <c r="B14" s="26">
        <f t="shared" si="1"/>
        <v>8</v>
      </c>
      <c r="C14" s="27">
        <f t="shared" si="2"/>
        <v>12187.5</v>
      </c>
      <c r="D14" s="27">
        <f t="shared" si="3"/>
        <v>3046.875</v>
      </c>
      <c r="E14" s="27">
        <f t="shared" si="4"/>
        <v>10859.375</v>
      </c>
      <c r="F14" s="28">
        <f t="shared" si="5"/>
        <v>9140.625</v>
      </c>
    </row>
    <row r="15" spans="1:6" ht="12.75">
      <c r="A15" s="25">
        <f t="shared" si="0"/>
        <v>1997</v>
      </c>
      <c r="B15" s="26">
        <f t="shared" si="1"/>
        <v>7</v>
      </c>
      <c r="C15" s="27">
        <f t="shared" si="2"/>
        <v>9140.625</v>
      </c>
      <c r="D15" s="27">
        <f t="shared" si="3"/>
        <v>2285.15625</v>
      </c>
      <c r="E15" s="27">
        <f t="shared" si="4"/>
        <v>13144.53125</v>
      </c>
      <c r="F15" s="28">
        <f t="shared" si="5"/>
        <v>6855.46875</v>
      </c>
    </row>
    <row r="16" spans="1:6" ht="12.75">
      <c r="A16" s="25">
        <f t="shared" si="0"/>
        <v>1998</v>
      </c>
      <c r="B16" s="26">
        <f t="shared" si="1"/>
        <v>6</v>
      </c>
      <c r="C16" s="27">
        <f t="shared" si="2"/>
        <v>6855.46875</v>
      </c>
      <c r="D16" s="27">
        <f t="shared" si="3"/>
        <v>1713.8671875</v>
      </c>
      <c r="E16" s="27">
        <f t="shared" si="4"/>
        <v>14858.3984375</v>
      </c>
      <c r="F16" s="28">
        <f t="shared" si="5"/>
        <v>5141.6015625</v>
      </c>
    </row>
    <row r="17" spans="1:6" ht="12.75">
      <c r="A17" s="25">
        <f t="shared" si="0"/>
        <v>1999</v>
      </c>
      <c r="B17" s="26">
        <f t="shared" si="1"/>
        <v>5</v>
      </c>
      <c r="C17" s="27">
        <f t="shared" si="2"/>
        <v>5141.6015625</v>
      </c>
      <c r="D17" s="27">
        <f t="shared" si="3"/>
        <v>1285.400390625</v>
      </c>
      <c r="E17" s="27">
        <f t="shared" si="4"/>
        <v>16143.798828125</v>
      </c>
      <c r="F17" s="28">
        <f t="shared" si="5"/>
        <v>3856.201171875</v>
      </c>
    </row>
    <row r="18" spans="1:6" ht="12.75">
      <c r="A18" s="25">
        <f t="shared" si="0"/>
        <v>2000</v>
      </c>
      <c r="B18" s="26">
        <f t="shared" si="1"/>
        <v>4</v>
      </c>
      <c r="C18" s="27">
        <f t="shared" si="2"/>
        <v>3856.201171875</v>
      </c>
      <c r="D18" s="27">
        <f t="shared" si="3"/>
        <v>964.05029296875</v>
      </c>
      <c r="E18" s="27">
        <f t="shared" si="4"/>
        <v>17107.84912109375</v>
      </c>
      <c r="F18" s="28">
        <f t="shared" si="5"/>
        <v>2892.15087890625</v>
      </c>
    </row>
    <row r="19" spans="1:6" ht="12.75">
      <c r="A19" s="25">
        <f t="shared" si="0"/>
        <v>2001</v>
      </c>
      <c r="B19" s="26">
        <f t="shared" si="1"/>
        <v>3</v>
      </c>
      <c r="C19" s="27">
        <f t="shared" si="2"/>
        <v>2892.15087890625</v>
      </c>
      <c r="D19" s="27">
        <f t="shared" si="3"/>
        <v>964.05029296875</v>
      </c>
      <c r="E19" s="27">
        <f t="shared" si="4"/>
        <v>18071.8994140625</v>
      </c>
      <c r="F19" s="28">
        <f t="shared" si="5"/>
        <v>1928.1005859375</v>
      </c>
    </row>
    <row r="20" spans="1:6" ht="12.75">
      <c r="A20" s="25">
        <f t="shared" si="0"/>
        <v>2002</v>
      </c>
      <c r="B20" s="26">
        <f t="shared" si="1"/>
        <v>2</v>
      </c>
      <c r="C20" s="27">
        <f t="shared" si="2"/>
        <v>1928.1005859375</v>
      </c>
      <c r="D20" s="27">
        <f t="shared" si="3"/>
        <v>964.05029296875</v>
      </c>
      <c r="E20" s="27">
        <f t="shared" si="4"/>
        <v>19035.94970703125</v>
      </c>
      <c r="F20" s="28">
        <f t="shared" si="5"/>
        <v>964.05029296875</v>
      </c>
    </row>
    <row r="21" spans="1:6" ht="13.5" thickBot="1">
      <c r="A21" s="29">
        <f t="shared" si="0"/>
        <v>2003</v>
      </c>
      <c r="B21" s="30">
        <f t="shared" si="1"/>
        <v>1</v>
      </c>
      <c r="C21" s="31">
        <f t="shared" si="2"/>
        <v>964.05029296875</v>
      </c>
      <c r="D21" s="31">
        <f t="shared" si="3"/>
        <v>964.05029296875</v>
      </c>
      <c r="E21" s="31">
        <f t="shared" si="4"/>
        <v>20000</v>
      </c>
      <c r="F21" s="32">
        <f t="shared" si="5"/>
        <v>0</v>
      </c>
    </row>
    <row r="22" spans="1:2" ht="12.75">
      <c r="A22" s="1"/>
      <c r="B22" s="1"/>
    </row>
    <row r="23" spans="1:2" ht="12.75">
      <c r="A23" s="1"/>
      <c r="B23" s="1"/>
    </row>
    <row r="24" ht="12.75">
      <c r="B24" s="1"/>
    </row>
    <row r="25" ht="12.75">
      <c r="B25" s="1">
        <f>IF(OR(A24=0,A24=""),"",B24-1)</f>
      </c>
    </row>
  </sheetData>
  <mergeCells count="7">
    <mergeCell ref="C8:D8"/>
    <mergeCell ref="C9:D9"/>
    <mergeCell ref="A1:F1"/>
    <mergeCell ref="C4:D4"/>
    <mergeCell ref="C5:D5"/>
    <mergeCell ref="C6:D6"/>
    <mergeCell ref="C7:D7"/>
  </mergeCells>
  <printOptions horizontalCentered="1"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2">
      <selection activeCell="E6" sqref="E6"/>
    </sheetView>
  </sheetViews>
  <sheetFormatPr defaultColWidth="11.421875" defaultRowHeight="12.75"/>
  <cols>
    <col min="1" max="5" width="15.7109375" style="0" customWidth="1"/>
    <col min="6" max="6" width="13.140625" style="0" bestFit="1" customWidth="1"/>
  </cols>
  <sheetData>
    <row r="1" spans="1:6" ht="18">
      <c r="A1" s="41" t="s">
        <v>0</v>
      </c>
      <c r="B1" s="41"/>
      <c r="C1" s="41"/>
      <c r="D1" s="41"/>
      <c r="E1" s="41"/>
      <c r="F1" s="41"/>
    </row>
    <row r="2" spans="1:6" ht="18">
      <c r="A2" s="14"/>
      <c r="B2" s="14"/>
      <c r="C2" s="14"/>
      <c r="D2" s="14"/>
      <c r="E2" s="14"/>
      <c r="F2" s="14"/>
    </row>
    <row r="4" spans="1:5" ht="12.75">
      <c r="A4" s="4" t="s">
        <v>1</v>
      </c>
      <c r="B4" t="s">
        <v>17</v>
      </c>
      <c r="C4" s="40" t="s">
        <v>3</v>
      </c>
      <c r="D4" s="40"/>
      <c r="E4" s="35">
        <v>8</v>
      </c>
    </row>
    <row r="5" spans="3:5" ht="12.75">
      <c r="C5" s="40" t="s">
        <v>4</v>
      </c>
      <c r="D5" s="40"/>
      <c r="E5" s="34">
        <v>640</v>
      </c>
    </row>
    <row r="6" spans="1:5" ht="12.75">
      <c r="A6" s="4" t="s">
        <v>2</v>
      </c>
      <c r="B6" s="3">
        <v>35339</v>
      </c>
      <c r="C6" s="40" t="s">
        <v>5</v>
      </c>
      <c r="D6" s="40"/>
      <c r="E6" s="36">
        <f>1/DUREE</f>
        <v>0.125</v>
      </c>
    </row>
    <row r="7" spans="3:5" ht="12.75">
      <c r="C7" s="40" t="s">
        <v>6</v>
      </c>
      <c r="D7" s="40"/>
      <c r="E7" s="37">
        <f>IF(DUREE&gt;6,2.5,IF(OR(DUREE=3,DUREE=4),1.5,2))</f>
        <v>2.5</v>
      </c>
    </row>
    <row r="8" spans="3:5" ht="12.75">
      <c r="C8" s="40" t="s">
        <v>7</v>
      </c>
      <c r="D8" s="40"/>
      <c r="E8" s="36">
        <f>TAUXLIN*COEF</f>
        <v>0.3125</v>
      </c>
    </row>
    <row r="9" spans="3:5" ht="12.75">
      <c r="C9" s="40" t="s">
        <v>8</v>
      </c>
      <c r="D9" s="40"/>
      <c r="E9" s="35">
        <f>INT(1/TAUXDEG)</f>
        <v>3</v>
      </c>
    </row>
    <row r="10" ht="13.5" thickBot="1"/>
    <row r="11" spans="1:6" s="2" customFormat="1" ht="39" thickBot="1">
      <c r="A11" s="11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3" t="s">
        <v>14</v>
      </c>
    </row>
    <row r="12" spans="1:6" ht="12.75">
      <c r="A12" s="21">
        <f>YEAR(DATE)</f>
        <v>1996</v>
      </c>
      <c r="B12" s="22">
        <f>DUREE</f>
        <v>8</v>
      </c>
      <c r="C12" s="23">
        <f>MONTANT</f>
        <v>640</v>
      </c>
      <c r="D12" s="23">
        <f>VNCD*TAUXDEG*(13-MONTH(DATE))/12</f>
        <v>50</v>
      </c>
      <c r="E12" s="23">
        <f>AMORT</f>
        <v>50</v>
      </c>
      <c r="F12" s="24">
        <f>VNCD-AMORT</f>
        <v>590</v>
      </c>
    </row>
    <row r="13" spans="1:6" ht="12.75">
      <c r="A13" s="25">
        <f aca="true" t="shared" si="0" ref="A13:A21">IF(NBRA&gt;0,A12+1,0)</f>
        <v>1997</v>
      </c>
      <c r="B13" s="26">
        <f aca="true" t="shared" si="1" ref="B13:B21">IF(OR(E12=MONTANT,E12=0),0,B12-1)</f>
        <v>7</v>
      </c>
      <c r="C13" s="27">
        <f aca="true" t="shared" si="2" ref="C13:C21">IF(NBRA&gt;0,F12,0)</f>
        <v>590</v>
      </c>
      <c r="D13" s="27">
        <f aca="true" t="shared" si="3" ref="D13:D21">IF(NBRA&gt;0,IF(NBRA=NBRLIN,VNCD/NBRA,IF(NBRA&gt;NBRLIN,VNCD*TAUXDEG,D12)),0)</f>
        <v>184.375</v>
      </c>
      <c r="E13" s="27">
        <f aca="true" t="shared" si="4" ref="E13:E21">IF(NBRA&gt;0,E12+D13,0)</f>
        <v>234.375</v>
      </c>
      <c r="F13" s="28">
        <f aca="true" t="shared" si="5" ref="F13:F21">IF(NBRA&gt;0,F12-D13,0)</f>
        <v>405.625</v>
      </c>
    </row>
    <row r="14" spans="1:6" ht="12.75">
      <c r="A14" s="25">
        <f t="shared" si="0"/>
        <v>1998</v>
      </c>
      <c r="B14" s="26">
        <f t="shared" si="1"/>
        <v>6</v>
      </c>
      <c r="C14" s="27">
        <f t="shared" si="2"/>
        <v>405.625</v>
      </c>
      <c r="D14" s="27">
        <f t="shared" si="3"/>
        <v>126.7578125</v>
      </c>
      <c r="E14" s="27">
        <f t="shared" si="4"/>
        <v>361.1328125</v>
      </c>
      <c r="F14" s="28">
        <f t="shared" si="5"/>
        <v>278.8671875</v>
      </c>
    </row>
    <row r="15" spans="1:6" ht="12.75">
      <c r="A15" s="25">
        <f t="shared" si="0"/>
        <v>1999</v>
      </c>
      <c r="B15" s="26">
        <f t="shared" si="1"/>
        <v>5</v>
      </c>
      <c r="C15" s="27">
        <f t="shared" si="2"/>
        <v>278.8671875</v>
      </c>
      <c r="D15" s="27">
        <f t="shared" si="3"/>
        <v>87.14599609375</v>
      </c>
      <c r="E15" s="27">
        <f t="shared" si="4"/>
        <v>448.27880859375</v>
      </c>
      <c r="F15" s="28">
        <f t="shared" si="5"/>
        <v>191.72119140625</v>
      </c>
    </row>
    <row r="16" spans="1:6" ht="12.75">
      <c r="A16" s="25">
        <f t="shared" si="0"/>
        <v>2000</v>
      </c>
      <c r="B16" s="26">
        <f t="shared" si="1"/>
        <v>4</v>
      </c>
      <c r="C16" s="27">
        <f t="shared" si="2"/>
        <v>191.72119140625</v>
      </c>
      <c r="D16" s="27">
        <f t="shared" si="3"/>
        <v>59.912872314453125</v>
      </c>
      <c r="E16" s="27">
        <f t="shared" si="4"/>
        <v>508.1916809082031</v>
      </c>
      <c r="F16" s="28">
        <f t="shared" si="5"/>
        <v>131.80831909179688</v>
      </c>
    </row>
    <row r="17" spans="1:6" ht="12.75">
      <c r="A17" s="25">
        <f t="shared" si="0"/>
        <v>2001</v>
      </c>
      <c r="B17" s="26">
        <f t="shared" si="1"/>
        <v>3</v>
      </c>
      <c r="C17" s="27">
        <f t="shared" si="2"/>
        <v>131.80831909179688</v>
      </c>
      <c r="D17" s="27">
        <f t="shared" si="3"/>
        <v>43.93610636393229</v>
      </c>
      <c r="E17" s="27">
        <f t="shared" si="4"/>
        <v>552.1277872721354</v>
      </c>
      <c r="F17" s="28">
        <f t="shared" si="5"/>
        <v>87.87221272786459</v>
      </c>
    </row>
    <row r="18" spans="1:6" ht="12.75">
      <c r="A18" s="25">
        <f t="shared" si="0"/>
        <v>2002</v>
      </c>
      <c r="B18" s="26">
        <f t="shared" si="1"/>
        <v>2</v>
      </c>
      <c r="C18" s="27">
        <f t="shared" si="2"/>
        <v>87.87221272786459</v>
      </c>
      <c r="D18" s="27">
        <f t="shared" si="3"/>
        <v>43.93610636393229</v>
      </c>
      <c r="E18" s="27">
        <f t="shared" si="4"/>
        <v>596.0638936360676</v>
      </c>
      <c r="F18" s="28">
        <f t="shared" si="5"/>
        <v>43.9361063639323</v>
      </c>
    </row>
    <row r="19" spans="1:6" ht="12.75">
      <c r="A19" s="25">
        <f t="shared" si="0"/>
        <v>2003</v>
      </c>
      <c r="B19" s="26">
        <f t="shared" si="1"/>
        <v>1</v>
      </c>
      <c r="C19" s="27">
        <f t="shared" si="2"/>
        <v>43.9361063639323</v>
      </c>
      <c r="D19" s="27">
        <f t="shared" si="3"/>
        <v>43.93610636393229</v>
      </c>
      <c r="E19" s="27">
        <f t="shared" si="4"/>
        <v>639.9999999999999</v>
      </c>
      <c r="F19" s="28">
        <f t="shared" si="5"/>
        <v>1.4210854715202004E-14</v>
      </c>
    </row>
    <row r="20" spans="1:6" ht="12.75">
      <c r="A20" s="25">
        <f t="shared" si="0"/>
        <v>0</v>
      </c>
      <c r="B20" s="26">
        <f t="shared" si="1"/>
        <v>0</v>
      </c>
      <c r="C20" s="27">
        <f t="shared" si="2"/>
        <v>0</v>
      </c>
      <c r="D20" s="27">
        <f t="shared" si="3"/>
        <v>0</v>
      </c>
      <c r="E20" s="27">
        <f t="shared" si="4"/>
        <v>0</v>
      </c>
      <c r="F20" s="28">
        <f t="shared" si="5"/>
        <v>0</v>
      </c>
    </row>
    <row r="21" spans="1:6" ht="13.5" thickBot="1">
      <c r="A21" s="29">
        <f t="shared" si="0"/>
        <v>0</v>
      </c>
      <c r="B21" s="30">
        <f t="shared" si="1"/>
        <v>0</v>
      </c>
      <c r="C21" s="31">
        <f t="shared" si="2"/>
        <v>0</v>
      </c>
      <c r="D21" s="31">
        <f t="shared" si="3"/>
        <v>0</v>
      </c>
      <c r="E21" s="31">
        <f t="shared" si="4"/>
        <v>0</v>
      </c>
      <c r="F21" s="32">
        <f t="shared" si="5"/>
        <v>0</v>
      </c>
    </row>
    <row r="22" spans="1:2" ht="12.75">
      <c r="A22" s="1"/>
      <c r="B22" s="1"/>
    </row>
    <row r="23" spans="1:2" ht="12.75">
      <c r="A23" s="1"/>
      <c r="B23" s="1"/>
    </row>
    <row r="24" ht="12.75">
      <c r="B24" s="1"/>
    </row>
    <row r="25" ht="12.75">
      <c r="B25" s="1">
        <f>IF(OR(A24=0,A24=""),"",B24-1)</f>
      </c>
    </row>
  </sheetData>
  <mergeCells count="7">
    <mergeCell ref="C8:D8"/>
    <mergeCell ref="C9:D9"/>
    <mergeCell ref="A1:F1"/>
    <mergeCell ref="C4:D4"/>
    <mergeCell ref="C5:D5"/>
    <mergeCell ref="C6:D6"/>
    <mergeCell ref="C7:D7"/>
  </mergeCells>
  <printOptions horizontalCentered="1"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E9" sqref="E9"/>
    </sheetView>
  </sheetViews>
  <sheetFormatPr defaultColWidth="11.421875" defaultRowHeight="12.75"/>
  <cols>
    <col min="1" max="5" width="15.7109375" style="0" customWidth="1"/>
    <col min="6" max="6" width="13.140625" style="0" bestFit="1" customWidth="1"/>
  </cols>
  <sheetData>
    <row r="1" spans="1:6" ht="18">
      <c r="A1" s="41" t="s">
        <v>0</v>
      </c>
      <c r="B1" s="41"/>
      <c r="C1" s="41"/>
      <c r="D1" s="41"/>
      <c r="E1" s="41"/>
      <c r="F1" s="41"/>
    </row>
    <row r="2" spans="1:6" ht="18">
      <c r="A2" s="14"/>
      <c r="B2" s="14"/>
      <c r="C2" s="14"/>
      <c r="D2" s="14"/>
      <c r="E2" s="14"/>
      <c r="F2" s="14"/>
    </row>
    <row r="4" spans="1:5" ht="12.75">
      <c r="A4" s="4" t="s">
        <v>1</v>
      </c>
      <c r="B4" t="s">
        <v>18</v>
      </c>
      <c r="C4" s="40" t="s">
        <v>3</v>
      </c>
      <c r="D4" s="40"/>
      <c r="E4" s="35">
        <v>8</v>
      </c>
    </row>
    <row r="5" spans="3:5" ht="12.75">
      <c r="C5" s="40" t="s">
        <v>4</v>
      </c>
      <c r="D5" s="40"/>
      <c r="E5" s="33">
        <v>720</v>
      </c>
    </row>
    <row r="6" spans="1:5" ht="12.75">
      <c r="A6" s="4" t="s">
        <v>2</v>
      </c>
      <c r="B6" s="3">
        <v>35612</v>
      </c>
      <c r="C6" s="40" t="s">
        <v>5</v>
      </c>
      <c r="D6" s="40"/>
      <c r="E6" s="36">
        <f>1/DUREE</f>
        <v>0.125</v>
      </c>
    </row>
    <row r="7" spans="3:5" ht="12.75">
      <c r="C7" s="40" t="s">
        <v>6</v>
      </c>
      <c r="D7" s="40"/>
      <c r="E7" s="37">
        <f>IF(DUREE&gt;6,2.5,IF(OR(DUREE=3,DUREE=4),1.5,2))</f>
        <v>2.5</v>
      </c>
    </row>
    <row r="8" spans="3:5" ht="12.75">
      <c r="C8" s="40" t="s">
        <v>7</v>
      </c>
      <c r="D8" s="40"/>
      <c r="E8" s="36">
        <f>TAUXLIN*COEF</f>
        <v>0.3125</v>
      </c>
    </row>
    <row r="9" spans="3:5" ht="12.75">
      <c r="C9" s="40" t="s">
        <v>8</v>
      </c>
      <c r="D9" s="40"/>
      <c r="E9" s="37">
        <f>INT(1/TAUXDEG)</f>
        <v>3</v>
      </c>
    </row>
    <row r="10" ht="13.5" thickBot="1"/>
    <row r="11" spans="1:6" s="2" customFormat="1" ht="39" thickBot="1">
      <c r="A11" s="11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3" t="s">
        <v>14</v>
      </c>
    </row>
    <row r="12" spans="1:6" ht="12.75">
      <c r="A12" s="21">
        <f>YEAR(DATE)</f>
        <v>1997</v>
      </c>
      <c r="B12" s="22">
        <f>DUREE</f>
        <v>8</v>
      </c>
      <c r="C12" s="23">
        <f>MONTANT</f>
        <v>720</v>
      </c>
      <c r="D12" s="23">
        <f>VNCD*TAUXDEG*(13-MONTH(DATE))/12</f>
        <v>112.5</v>
      </c>
      <c r="E12" s="23">
        <f>AMORT</f>
        <v>112.5</v>
      </c>
      <c r="F12" s="24">
        <f>VNCD-AMORT</f>
        <v>607.5</v>
      </c>
    </row>
    <row r="13" spans="1:6" ht="12.75">
      <c r="A13" s="25">
        <f aca="true" t="shared" si="0" ref="A13:A21">IF(NBRA&gt;0,A12+1,0)</f>
        <v>1998</v>
      </c>
      <c r="B13" s="26">
        <f aca="true" t="shared" si="1" ref="B13:B21">IF(OR(E12=MONTANT,E12=0),0,B12-1)</f>
        <v>7</v>
      </c>
      <c r="C13" s="27">
        <f aca="true" t="shared" si="2" ref="C13:C21">IF(NBRA&gt;0,F12,0)</f>
        <v>607.5</v>
      </c>
      <c r="D13" s="27">
        <f aca="true" t="shared" si="3" ref="D13:D21">IF(NBRA&gt;0,IF(NBRA=NBRLIN,VNCD/NBRA,IF(NBRA&gt;NBRLIN,VNCD*TAUXDEG,D12)),0)</f>
        <v>189.84375</v>
      </c>
      <c r="E13" s="27">
        <f aca="true" t="shared" si="4" ref="E13:E21">IF(NBRA&gt;0,E12+D13,0)</f>
        <v>302.34375</v>
      </c>
      <c r="F13" s="28">
        <f aca="true" t="shared" si="5" ref="F13:F21">IF(NBRA&gt;0,F12-D13,0)</f>
        <v>417.65625</v>
      </c>
    </row>
    <row r="14" spans="1:6" ht="12.75">
      <c r="A14" s="25">
        <f t="shared" si="0"/>
        <v>1999</v>
      </c>
      <c r="B14" s="26">
        <f t="shared" si="1"/>
        <v>6</v>
      </c>
      <c r="C14" s="27">
        <f t="shared" si="2"/>
        <v>417.65625</v>
      </c>
      <c r="D14" s="27">
        <f t="shared" si="3"/>
        <v>130.517578125</v>
      </c>
      <c r="E14" s="27">
        <f t="shared" si="4"/>
        <v>432.861328125</v>
      </c>
      <c r="F14" s="28">
        <f t="shared" si="5"/>
        <v>287.138671875</v>
      </c>
    </row>
    <row r="15" spans="1:6" ht="12.75">
      <c r="A15" s="25">
        <f t="shared" si="0"/>
        <v>2000</v>
      </c>
      <c r="B15" s="26">
        <f t="shared" si="1"/>
        <v>5</v>
      </c>
      <c r="C15" s="27">
        <f t="shared" si="2"/>
        <v>287.138671875</v>
      </c>
      <c r="D15" s="27">
        <f t="shared" si="3"/>
        <v>89.7308349609375</v>
      </c>
      <c r="E15" s="27">
        <f t="shared" si="4"/>
        <v>522.5921630859375</v>
      </c>
      <c r="F15" s="28">
        <f t="shared" si="5"/>
        <v>197.4078369140625</v>
      </c>
    </row>
    <row r="16" spans="1:6" ht="12.75">
      <c r="A16" s="25">
        <f t="shared" si="0"/>
        <v>2001</v>
      </c>
      <c r="B16" s="26">
        <f t="shared" si="1"/>
        <v>4</v>
      </c>
      <c r="C16" s="27">
        <f t="shared" si="2"/>
        <v>197.4078369140625</v>
      </c>
      <c r="D16" s="27">
        <f t="shared" si="3"/>
        <v>61.68994903564453</v>
      </c>
      <c r="E16" s="27">
        <f t="shared" si="4"/>
        <v>584.282112121582</v>
      </c>
      <c r="F16" s="28">
        <f t="shared" si="5"/>
        <v>135.71788787841797</v>
      </c>
    </row>
    <row r="17" spans="1:6" ht="12.75">
      <c r="A17" s="25">
        <f t="shared" si="0"/>
        <v>2002</v>
      </c>
      <c r="B17" s="26">
        <f t="shared" si="1"/>
        <v>3</v>
      </c>
      <c r="C17" s="27">
        <f t="shared" si="2"/>
        <v>135.71788787841797</v>
      </c>
      <c r="D17" s="27">
        <f t="shared" si="3"/>
        <v>45.239295959472656</v>
      </c>
      <c r="E17" s="27">
        <f t="shared" si="4"/>
        <v>629.5214080810547</v>
      </c>
      <c r="F17" s="28">
        <f t="shared" si="5"/>
        <v>90.47859191894531</v>
      </c>
    </row>
    <row r="18" spans="1:6" ht="12.75">
      <c r="A18" s="25">
        <f t="shared" si="0"/>
        <v>2003</v>
      </c>
      <c r="B18" s="26">
        <f t="shared" si="1"/>
        <v>2</v>
      </c>
      <c r="C18" s="27">
        <f t="shared" si="2"/>
        <v>90.47859191894531</v>
      </c>
      <c r="D18" s="27">
        <f t="shared" si="3"/>
        <v>45.239295959472656</v>
      </c>
      <c r="E18" s="27">
        <f t="shared" si="4"/>
        <v>674.7607040405273</v>
      </c>
      <c r="F18" s="28">
        <f t="shared" si="5"/>
        <v>45.239295959472656</v>
      </c>
    </row>
    <row r="19" spans="1:6" ht="12.75">
      <c r="A19" s="25">
        <f t="shared" si="0"/>
        <v>2004</v>
      </c>
      <c r="B19" s="26">
        <f t="shared" si="1"/>
        <v>1</v>
      </c>
      <c r="C19" s="27">
        <f t="shared" si="2"/>
        <v>45.239295959472656</v>
      </c>
      <c r="D19" s="27">
        <f t="shared" si="3"/>
        <v>45.239295959472656</v>
      </c>
      <c r="E19" s="27">
        <f t="shared" si="4"/>
        <v>720</v>
      </c>
      <c r="F19" s="28">
        <f t="shared" si="5"/>
        <v>0</v>
      </c>
    </row>
    <row r="20" spans="1:6" ht="12.75">
      <c r="A20" s="25">
        <f t="shared" si="0"/>
        <v>0</v>
      </c>
      <c r="B20" s="26">
        <f t="shared" si="1"/>
        <v>0</v>
      </c>
      <c r="C20" s="27">
        <f t="shared" si="2"/>
        <v>0</v>
      </c>
      <c r="D20" s="27">
        <f t="shared" si="3"/>
        <v>0</v>
      </c>
      <c r="E20" s="27">
        <f t="shared" si="4"/>
        <v>0</v>
      </c>
      <c r="F20" s="28">
        <f t="shared" si="5"/>
        <v>0</v>
      </c>
    </row>
    <row r="21" spans="1:6" ht="13.5" thickBot="1">
      <c r="A21" s="29">
        <f t="shared" si="0"/>
        <v>0</v>
      </c>
      <c r="B21" s="30">
        <f t="shared" si="1"/>
        <v>0</v>
      </c>
      <c r="C21" s="31">
        <f t="shared" si="2"/>
        <v>0</v>
      </c>
      <c r="D21" s="31">
        <f t="shared" si="3"/>
        <v>0</v>
      </c>
      <c r="E21" s="31">
        <f t="shared" si="4"/>
        <v>0</v>
      </c>
      <c r="F21" s="32">
        <f t="shared" si="5"/>
        <v>0</v>
      </c>
    </row>
    <row r="22" spans="1:2" ht="12.75">
      <c r="A22" s="1"/>
      <c r="B22" s="1"/>
    </row>
    <row r="23" spans="1:2" ht="12.75">
      <c r="A23" s="1"/>
      <c r="B23" s="1"/>
    </row>
    <row r="24" ht="12.75">
      <c r="B24" s="1"/>
    </row>
    <row r="25" ht="12.75">
      <c r="B25" s="1">
        <f>IF(OR(A24=0,A24=""),"",B24-1)</f>
      </c>
    </row>
  </sheetData>
  <mergeCells count="7">
    <mergeCell ref="C8:D8"/>
    <mergeCell ref="C9:D9"/>
    <mergeCell ref="A1:F1"/>
    <mergeCell ref="C4:D4"/>
    <mergeCell ref="C5:D5"/>
    <mergeCell ref="C6:D6"/>
    <mergeCell ref="C7:D7"/>
  </mergeCells>
  <printOptions horizontalCentered="1"/>
  <pageMargins left="0.1968503937007874" right="0.1968503937007874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PETIT KARINE</dc:creator>
  <cp:keywords/>
  <dc:description/>
  <cp:lastModifiedBy>Karine PETIT</cp:lastModifiedBy>
  <cp:lastPrinted>2001-05-02T12:55:58Z</cp:lastPrinted>
  <dcterms:created xsi:type="dcterms:W3CDTF">2000-09-23T18:28:22Z</dcterms:created>
  <dcterms:modified xsi:type="dcterms:W3CDTF">2005-03-24T08:12:09Z</dcterms:modified>
  <cp:category/>
  <cp:version/>
  <cp:contentType/>
  <cp:contentStatus/>
</cp:coreProperties>
</file>